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15" windowHeight="7995" activeTab="0"/>
  </bookViews>
  <sheets>
    <sheet name="Plan" sheetId="1" r:id="rId1"/>
    <sheet name="-22%Bezüger" sheetId="2" r:id="rId2"/>
    <sheet name="Baukosten+20%" sheetId="3" r:id="rId3"/>
  </sheets>
  <definedNames>
    <definedName name="_xlnm.Print_Area" localSheetId="1">'-22%Bezüger'!$A$1:$I$48</definedName>
    <definedName name="_xlnm.Print_Area" localSheetId="2">'Baukosten+20%'!$A$1:$I$48</definedName>
    <definedName name="_xlnm.Print_Area" localSheetId="0">'Plan'!$A$1:$I$48</definedName>
  </definedNames>
  <calcPr fullCalcOnLoad="1"/>
</workbook>
</file>

<file path=xl/sharedStrings.xml><?xml version="1.0" encoding="utf-8"?>
<sst xmlns="http://schemas.openxmlformats.org/spreadsheetml/2006/main" count="174" uniqueCount="41">
  <si>
    <t>Wärmeerzeugung</t>
  </si>
  <si>
    <t>Silo Ausrüstung</t>
  </si>
  <si>
    <t>Planung</t>
  </si>
  <si>
    <t>Reserve</t>
  </si>
  <si>
    <t>Gebäude Heizzentrale</t>
  </si>
  <si>
    <t>Tiefbau</t>
  </si>
  <si>
    <t>Fernwärmeleitung</t>
  </si>
  <si>
    <t>Amortisation</t>
  </si>
  <si>
    <t>Jahre</t>
  </si>
  <si>
    <t>Fr/Jahr</t>
  </si>
  <si>
    <t>Zins</t>
  </si>
  <si>
    <t>MwSt</t>
  </si>
  <si>
    <t>Anschlussgebühren</t>
  </si>
  <si>
    <t>Eigenkapital</t>
  </si>
  <si>
    <t>Fremdkapital</t>
  </si>
  <si>
    <t>kWh</t>
  </si>
  <si>
    <t>Fr/kWh</t>
  </si>
  <si>
    <t>Finanzierung</t>
  </si>
  <si>
    <t>Zinsen Fremdkapital</t>
  </si>
  <si>
    <t>Dividende</t>
  </si>
  <si>
    <t>Grundgebühr jährlich</t>
  </si>
  <si>
    <t>kW</t>
  </si>
  <si>
    <t>Betrieb</t>
  </si>
  <si>
    <t>Unterhalt</t>
  </si>
  <si>
    <t>h</t>
  </si>
  <si>
    <t>Stundensatz</t>
  </si>
  <si>
    <t>Schnitzel</t>
  </si>
  <si>
    <t>Elektroenergie</t>
  </si>
  <si>
    <t>Rappen</t>
  </si>
  <si>
    <t>Energiebezug</t>
  </si>
  <si>
    <t>Ebit</t>
  </si>
  <si>
    <t>Anlagekosten</t>
  </si>
  <si>
    <t>Betriebskosten</t>
  </si>
  <si>
    <t>Jahresrechnung</t>
  </si>
  <si>
    <t>Ausgaben</t>
  </si>
  <si>
    <t>Einnahmen</t>
  </si>
  <si>
    <t>Verlust</t>
  </si>
  <si>
    <t>Gewinn</t>
  </si>
  <si>
    <t>Baukosten</t>
  </si>
  <si>
    <t>Einmalige Kosten</t>
  </si>
  <si>
    <t>Wiederkehrende Kosten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</si>
</sst>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8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70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0" fontId="0" fillId="0" borderId="0" xfId="0" applyNumberForma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70" fontId="0" fillId="0" borderId="14" xfId="0" applyNumberFormat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22" xfId="0" applyFont="1" applyFill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70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171" fontId="0" fillId="36" borderId="0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170" fontId="0" fillId="36" borderId="14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zoomScalePageLayoutView="0" workbookViewId="0" topLeftCell="A1">
      <selection activeCell="I48" sqref="A1:I48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5"/>
      <c r="B1" s="25"/>
      <c r="C1" s="26"/>
      <c r="D1" s="26"/>
      <c r="E1" s="26"/>
      <c r="F1" s="26"/>
      <c r="G1" s="27"/>
      <c r="H1" s="26"/>
      <c r="I1" s="25"/>
    </row>
    <row r="2" spans="1:9" ht="19.5" thickBot="1">
      <c r="A2" s="25"/>
      <c r="B2" s="42" t="s">
        <v>39</v>
      </c>
      <c r="C2" s="31"/>
      <c r="D2" s="31"/>
      <c r="E2" s="31"/>
      <c r="F2" s="31"/>
      <c r="G2" s="32"/>
      <c r="H2" s="33"/>
      <c r="I2" s="25"/>
    </row>
    <row r="3" spans="1:9" ht="15.75" thickBot="1">
      <c r="A3" s="25"/>
      <c r="B3" s="34"/>
      <c r="C3" s="35"/>
      <c r="D3" s="35"/>
      <c r="E3" s="35"/>
      <c r="F3" s="35"/>
      <c r="G3" s="36"/>
      <c r="H3" s="35"/>
      <c r="I3" s="25"/>
    </row>
    <row r="4" spans="1:9" ht="15">
      <c r="A4" s="25"/>
      <c r="B4" s="3" t="s">
        <v>7</v>
      </c>
      <c r="C4" s="21" t="s">
        <v>34</v>
      </c>
      <c r="D4" s="21" t="s">
        <v>35</v>
      </c>
      <c r="E4" s="65" t="s">
        <v>8</v>
      </c>
      <c r="F4" s="8"/>
      <c r="G4" s="62" t="s">
        <v>38</v>
      </c>
      <c r="H4" s="6"/>
      <c r="I4" s="25"/>
    </row>
    <row r="5" spans="1:9" ht="15">
      <c r="A5" s="25"/>
      <c r="B5" s="7" t="s">
        <v>4</v>
      </c>
      <c r="C5" s="8">
        <f>SUM(G5/E5)</f>
        <v>3375</v>
      </c>
      <c r="D5" s="8"/>
      <c r="E5" s="66">
        <v>80</v>
      </c>
      <c r="F5" s="8"/>
      <c r="G5" s="61">
        <v>270000</v>
      </c>
      <c r="H5" s="10"/>
      <c r="I5" s="25"/>
    </row>
    <row r="6" spans="1:9" ht="15">
      <c r="A6" s="25"/>
      <c r="B6" s="7" t="s">
        <v>0</v>
      </c>
      <c r="C6" s="8">
        <f aca="true" t="shared" si="0" ref="C6:C12">SUM(G6/E6)</f>
        <v>18333.333333333332</v>
      </c>
      <c r="D6" s="8"/>
      <c r="E6" s="66">
        <v>30</v>
      </c>
      <c r="F6" s="8"/>
      <c r="G6" s="61">
        <v>550000</v>
      </c>
      <c r="H6" s="10"/>
      <c r="I6" s="25"/>
    </row>
    <row r="7" spans="1:9" ht="15">
      <c r="A7" s="25"/>
      <c r="B7" s="7" t="s">
        <v>1</v>
      </c>
      <c r="C7" s="8">
        <f t="shared" si="0"/>
        <v>5000</v>
      </c>
      <c r="D7" s="8"/>
      <c r="E7" s="66">
        <v>30</v>
      </c>
      <c r="F7" s="8"/>
      <c r="G7" s="61">
        <v>150000</v>
      </c>
      <c r="H7" s="10"/>
      <c r="I7" s="25"/>
    </row>
    <row r="8" spans="1:9" ht="15">
      <c r="A8" s="25"/>
      <c r="B8" s="7" t="s">
        <v>6</v>
      </c>
      <c r="C8" s="8">
        <f t="shared" si="0"/>
        <v>6400</v>
      </c>
      <c r="D8" s="8"/>
      <c r="E8" s="66">
        <v>50</v>
      </c>
      <c r="F8" s="8"/>
      <c r="G8" s="61">
        <v>320000</v>
      </c>
      <c r="H8" s="10"/>
      <c r="I8" s="25"/>
    </row>
    <row r="9" spans="1:9" ht="15">
      <c r="A9" s="25"/>
      <c r="B9" s="7" t="s">
        <v>5</v>
      </c>
      <c r="C9" s="8">
        <f t="shared" si="0"/>
        <v>13200</v>
      </c>
      <c r="D9" s="8"/>
      <c r="E9" s="66">
        <v>50</v>
      </c>
      <c r="F9" s="8"/>
      <c r="G9" s="61">
        <v>660000</v>
      </c>
      <c r="H9" s="10"/>
      <c r="I9" s="25"/>
    </row>
    <row r="10" spans="1:9" ht="15">
      <c r="A10" s="25"/>
      <c r="B10" s="7" t="s">
        <v>2</v>
      </c>
      <c r="C10" s="8">
        <f t="shared" si="0"/>
        <v>5000</v>
      </c>
      <c r="D10" s="8"/>
      <c r="E10" s="66">
        <v>50</v>
      </c>
      <c r="F10" s="8"/>
      <c r="G10" s="61">
        <v>250000</v>
      </c>
      <c r="H10" s="10"/>
      <c r="I10" s="25"/>
    </row>
    <row r="11" spans="1:9" ht="15">
      <c r="A11" s="25"/>
      <c r="B11" s="7" t="s">
        <v>3</v>
      </c>
      <c r="C11" s="8">
        <f t="shared" si="0"/>
        <v>2000</v>
      </c>
      <c r="D11" s="8"/>
      <c r="E11" s="66">
        <v>50</v>
      </c>
      <c r="F11" s="8"/>
      <c r="G11" s="61">
        <v>100000</v>
      </c>
      <c r="H11" s="10"/>
      <c r="I11" s="25"/>
    </row>
    <row r="12" spans="1:9" ht="15">
      <c r="A12" s="25"/>
      <c r="B12" s="19" t="s">
        <v>11</v>
      </c>
      <c r="C12" s="20">
        <f t="shared" si="0"/>
        <v>3680</v>
      </c>
      <c r="D12" s="20"/>
      <c r="E12" s="66">
        <v>50</v>
      </c>
      <c r="F12" s="8"/>
      <c r="G12" s="63">
        <f>SUM(G5:G11)*0.08</f>
        <v>184000</v>
      </c>
      <c r="H12" s="10"/>
      <c r="I12" s="25"/>
    </row>
    <row r="13" spans="1:9" ht="15.75" thickBot="1">
      <c r="A13" s="25"/>
      <c r="B13" s="67" t="s">
        <v>9</v>
      </c>
      <c r="C13" s="16">
        <f>SUM(C5:C12)</f>
        <v>56988.33333333333</v>
      </c>
      <c r="D13" s="16"/>
      <c r="E13" s="14"/>
      <c r="F13" s="17"/>
      <c r="G13" s="64">
        <f>SUM(G5:G12)</f>
        <v>2484000</v>
      </c>
      <c r="H13" s="14"/>
      <c r="I13" s="25"/>
    </row>
    <row r="14" spans="1:9" ht="15.75" thickBot="1">
      <c r="A14" s="25"/>
      <c r="I14" s="25"/>
    </row>
    <row r="15" spans="1:9" ht="15">
      <c r="A15" s="25"/>
      <c r="B15" s="3" t="s">
        <v>17</v>
      </c>
      <c r="C15" s="21" t="s">
        <v>34</v>
      </c>
      <c r="D15" s="21" t="s">
        <v>35</v>
      </c>
      <c r="E15" s="4"/>
      <c r="F15" s="4"/>
      <c r="G15" s="5"/>
      <c r="H15" s="6"/>
      <c r="I15" s="25"/>
    </row>
    <row r="16" spans="1:9" ht="15">
      <c r="A16" s="25"/>
      <c r="B16" s="7" t="s">
        <v>12</v>
      </c>
      <c r="C16" s="8"/>
      <c r="D16" s="8">
        <f>SUM(E16*G16)</f>
        <v>675000</v>
      </c>
      <c r="E16" s="8">
        <v>900</v>
      </c>
      <c r="F16" s="8" t="s">
        <v>21</v>
      </c>
      <c r="G16" s="8">
        <v>750</v>
      </c>
      <c r="H16" s="10" t="s">
        <v>16</v>
      </c>
      <c r="I16" s="25"/>
    </row>
    <row r="17" spans="1:9" ht="15">
      <c r="A17" s="25"/>
      <c r="B17" s="61" t="s">
        <v>19</v>
      </c>
      <c r="C17" s="22">
        <f>SUM(E17*G17)</f>
        <v>17010</v>
      </c>
      <c r="D17" s="8"/>
      <c r="E17" s="15">
        <v>0.03</v>
      </c>
      <c r="F17" s="18" t="s">
        <v>13</v>
      </c>
      <c r="G17" s="59">
        <f>SUM(G13*0.5)-D16</f>
        <v>567000</v>
      </c>
      <c r="H17" s="60">
        <f>SUM(G17/G13)</f>
        <v>0.22826086956521738</v>
      </c>
      <c r="I17" s="25"/>
    </row>
    <row r="18" spans="1:9" ht="15">
      <c r="A18" s="25"/>
      <c r="B18" s="61" t="s">
        <v>10</v>
      </c>
      <c r="C18" s="23">
        <f>SUM(E18*G18)</f>
        <v>55890</v>
      </c>
      <c r="D18" s="20"/>
      <c r="E18" s="15">
        <v>0.045</v>
      </c>
      <c r="F18" s="18" t="s">
        <v>14</v>
      </c>
      <c r="G18" s="17">
        <f>SUM(G13-D16-G17)</f>
        <v>1242000</v>
      </c>
      <c r="H18" s="24">
        <f>SUM(G18/G13)</f>
        <v>0.5</v>
      </c>
      <c r="I18" s="25"/>
    </row>
    <row r="19" spans="1:9" ht="15.75" thickBot="1">
      <c r="A19" s="25"/>
      <c r="B19" s="11"/>
      <c r="C19" s="16">
        <f>SUM(C17:C18)</f>
        <v>72900</v>
      </c>
      <c r="D19" s="12"/>
      <c r="E19" s="12"/>
      <c r="F19" s="12"/>
      <c r="G19" s="13"/>
      <c r="H19" s="14"/>
      <c r="I19" s="25"/>
    </row>
    <row r="20" spans="1:9" ht="15.75" thickBot="1">
      <c r="A20" s="25"/>
      <c r="G20" s="2"/>
      <c r="I20" s="25"/>
    </row>
    <row r="21" spans="1:9" ht="15">
      <c r="A21" s="25"/>
      <c r="B21" s="3" t="s">
        <v>31</v>
      </c>
      <c r="C21" s="21" t="s">
        <v>34</v>
      </c>
      <c r="D21" s="21" t="s">
        <v>35</v>
      </c>
      <c r="E21" s="4"/>
      <c r="F21" s="4"/>
      <c r="G21" s="4"/>
      <c r="H21" s="6"/>
      <c r="I21" s="25"/>
    </row>
    <row r="22" spans="1:9" ht="15">
      <c r="A22" s="25"/>
      <c r="B22" s="7" t="s">
        <v>7</v>
      </c>
      <c r="C22" s="8">
        <f>SUM(C13)</f>
        <v>56988.33333333333</v>
      </c>
      <c r="D22" s="8"/>
      <c r="E22" s="8"/>
      <c r="F22" s="8"/>
      <c r="G22" s="8"/>
      <c r="H22" s="10"/>
      <c r="I22" s="25"/>
    </row>
    <row r="23" spans="1:9" ht="15">
      <c r="A23" s="25"/>
      <c r="B23" s="7" t="s">
        <v>19</v>
      </c>
      <c r="C23" s="8">
        <f>SUM(C17)</f>
        <v>17010</v>
      </c>
      <c r="D23" s="8"/>
      <c r="E23" s="8"/>
      <c r="F23" s="8"/>
      <c r="G23" s="8"/>
      <c r="H23" s="10"/>
      <c r="I23" s="25"/>
    </row>
    <row r="24" spans="1:9" ht="15">
      <c r="A24" s="25"/>
      <c r="B24" s="19" t="s">
        <v>18</v>
      </c>
      <c r="C24" s="20">
        <f>SUM(C18)</f>
        <v>55890</v>
      </c>
      <c r="D24" s="20"/>
      <c r="E24" s="8"/>
      <c r="F24" s="8"/>
      <c r="G24" s="8"/>
      <c r="H24" s="10"/>
      <c r="I24" s="25"/>
    </row>
    <row r="25" spans="1:9" ht="15">
      <c r="A25" s="25"/>
      <c r="B25" s="7"/>
      <c r="C25" s="8">
        <f>SUM(C22:C24)</f>
        <v>129888.33333333333</v>
      </c>
      <c r="D25" s="8"/>
      <c r="E25" s="8"/>
      <c r="F25" s="8"/>
      <c r="G25" s="8"/>
      <c r="H25" s="10"/>
      <c r="I25" s="25"/>
    </row>
    <row r="26" spans="1:9" ht="15">
      <c r="A26" s="25"/>
      <c r="B26" s="19" t="s">
        <v>20</v>
      </c>
      <c r="C26" s="20"/>
      <c r="D26" s="20">
        <f>SUM(E26*G26)</f>
        <v>43200</v>
      </c>
      <c r="E26" s="8">
        <v>900</v>
      </c>
      <c r="F26" s="8" t="s">
        <v>21</v>
      </c>
      <c r="G26" s="8">
        <v>48</v>
      </c>
      <c r="H26" s="10" t="s">
        <v>16</v>
      </c>
      <c r="I26" s="25"/>
    </row>
    <row r="27" spans="1:9" ht="15.75" thickBot="1">
      <c r="A27" s="25"/>
      <c r="B27" s="11" t="s">
        <v>36</v>
      </c>
      <c r="C27" s="16">
        <f>SUM(C25-D26)</f>
        <v>86688.33333333333</v>
      </c>
      <c r="D27" s="12"/>
      <c r="E27" s="12"/>
      <c r="F27" s="12"/>
      <c r="G27" s="12"/>
      <c r="H27" s="14"/>
      <c r="I27" s="25"/>
    </row>
    <row r="28" spans="1:9" ht="15">
      <c r="A28" s="25"/>
      <c r="B28" s="28"/>
      <c r="C28" s="29"/>
      <c r="D28" s="30"/>
      <c r="E28" s="30"/>
      <c r="F28" s="30"/>
      <c r="G28" s="30"/>
      <c r="H28" s="30"/>
      <c r="I28" s="25"/>
    </row>
    <row r="29" spans="1:9" ht="15.75" thickBot="1">
      <c r="A29" s="43"/>
      <c r="B29" s="43"/>
      <c r="C29" s="44"/>
      <c r="D29" s="44"/>
      <c r="E29" s="44"/>
      <c r="F29" s="44"/>
      <c r="G29" s="45"/>
      <c r="H29" s="44"/>
      <c r="I29" s="43"/>
    </row>
    <row r="30" spans="1:9" ht="19.5" thickBot="1">
      <c r="A30" s="43"/>
      <c r="B30" s="42" t="s">
        <v>40</v>
      </c>
      <c r="C30" s="31"/>
      <c r="D30" s="31"/>
      <c r="E30" s="31"/>
      <c r="F30" s="31"/>
      <c r="G30" s="32"/>
      <c r="H30" s="33"/>
      <c r="I30" s="43"/>
    </row>
    <row r="31" spans="1:9" ht="15.75" thickBot="1">
      <c r="A31" s="43"/>
      <c r="B31" s="34"/>
      <c r="C31" s="35"/>
      <c r="D31" s="35"/>
      <c r="E31" s="35"/>
      <c r="F31" s="35"/>
      <c r="G31" s="36"/>
      <c r="H31" s="35"/>
      <c r="I31" s="43"/>
    </row>
    <row r="32" spans="1:9" ht="15">
      <c r="A32" s="43"/>
      <c r="B32" s="37"/>
      <c r="C32" s="21" t="s">
        <v>34</v>
      </c>
      <c r="D32" s="21" t="s">
        <v>35</v>
      </c>
      <c r="E32" s="38"/>
      <c r="F32" s="38"/>
      <c r="G32" s="39"/>
      <c r="H32" s="40"/>
      <c r="I32" s="43"/>
    </row>
    <row r="33" spans="1:9" ht="15">
      <c r="A33" s="43"/>
      <c r="B33" s="7" t="s">
        <v>22</v>
      </c>
      <c r="C33" s="8">
        <f>SUM(E33*G33)</f>
        <v>11250</v>
      </c>
      <c r="D33" s="8"/>
      <c r="E33" s="8">
        <v>150</v>
      </c>
      <c r="F33" s="8" t="s">
        <v>24</v>
      </c>
      <c r="G33" s="8">
        <v>75</v>
      </c>
      <c r="H33" s="10" t="s">
        <v>25</v>
      </c>
      <c r="I33" s="43"/>
    </row>
    <row r="34" spans="1:9" ht="15">
      <c r="A34" s="43"/>
      <c r="B34" s="7" t="s">
        <v>23</v>
      </c>
      <c r="C34" s="8">
        <v>10000</v>
      </c>
      <c r="D34" s="8"/>
      <c r="E34" s="8"/>
      <c r="F34" s="8"/>
      <c r="G34" s="9"/>
      <c r="H34" s="10"/>
      <c r="I34" s="43"/>
    </row>
    <row r="35" spans="1:9" ht="15">
      <c r="A35" s="43"/>
      <c r="B35" s="7" t="s">
        <v>26</v>
      </c>
      <c r="C35" s="8">
        <f>SUM(E35*G35)/100</f>
        <v>108000</v>
      </c>
      <c r="D35" s="8"/>
      <c r="E35" s="8">
        <v>1800000</v>
      </c>
      <c r="F35" s="8" t="s">
        <v>15</v>
      </c>
      <c r="G35" s="8">
        <v>6</v>
      </c>
      <c r="H35" s="10" t="s">
        <v>28</v>
      </c>
      <c r="I35" s="43"/>
    </row>
    <row r="36" spans="1:9" ht="15">
      <c r="A36" s="43"/>
      <c r="B36" s="19" t="s">
        <v>27</v>
      </c>
      <c r="C36" s="20">
        <f>SUM(E36*G36)/100</f>
        <v>6480</v>
      </c>
      <c r="D36" s="20"/>
      <c r="E36" s="8">
        <f>SUM(E35/50)</f>
        <v>36000</v>
      </c>
      <c r="F36" s="8" t="s">
        <v>15</v>
      </c>
      <c r="G36" s="8">
        <v>18</v>
      </c>
      <c r="H36" s="10" t="s">
        <v>28</v>
      </c>
      <c r="I36" s="43"/>
    </row>
    <row r="37" spans="1:9" ht="15">
      <c r="A37" s="43"/>
      <c r="B37" s="7"/>
      <c r="C37" s="8">
        <f>SUM(C31:C36)</f>
        <v>135730</v>
      </c>
      <c r="D37" s="8"/>
      <c r="E37" s="8"/>
      <c r="F37" s="8"/>
      <c r="G37" s="8"/>
      <c r="H37" s="10"/>
      <c r="I37" s="43"/>
    </row>
    <row r="38" spans="1:9" ht="15">
      <c r="A38" s="43"/>
      <c r="B38" s="7" t="s">
        <v>29</v>
      </c>
      <c r="C38" s="8"/>
      <c r="D38" s="8">
        <f>SUM(E38*G38)/100</f>
        <v>243000</v>
      </c>
      <c r="E38" s="8">
        <f>SUM(E35)</f>
        <v>1800000</v>
      </c>
      <c r="F38" s="8" t="s">
        <v>15</v>
      </c>
      <c r="G38" s="57">
        <v>13.5</v>
      </c>
      <c r="H38" s="58" t="s">
        <v>28</v>
      </c>
      <c r="I38" s="43"/>
    </row>
    <row r="39" spans="1:9" ht="15.75" thickBot="1">
      <c r="A39" s="43"/>
      <c r="B39" s="11" t="s">
        <v>37</v>
      </c>
      <c r="C39" s="12"/>
      <c r="D39" s="16">
        <f>SUM(D38-C37)</f>
        <v>107270</v>
      </c>
      <c r="E39" s="12"/>
      <c r="F39" s="12"/>
      <c r="G39" s="12"/>
      <c r="H39" s="14"/>
      <c r="I39" s="43"/>
    </row>
    <row r="40" spans="1:9" ht="15">
      <c r="A40" s="43"/>
      <c r="B40" s="46"/>
      <c r="C40" s="47"/>
      <c r="D40" s="48"/>
      <c r="E40" s="47"/>
      <c r="F40" s="47"/>
      <c r="G40" s="47"/>
      <c r="H40" s="47"/>
      <c r="I40" s="43"/>
    </row>
    <row r="41" spans="1:9" ht="15.75" thickBot="1">
      <c r="A41" s="53"/>
      <c r="B41" s="54"/>
      <c r="C41" s="55"/>
      <c r="D41" s="55"/>
      <c r="E41" s="55"/>
      <c r="F41" s="55"/>
      <c r="G41" s="55"/>
      <c r="H41" s="55"/>
      <c r="I41" s="53"/>
    </row>
    <row r="42" spans="1:9" ht="19.5" thickBot="1">
      <c r="A42" s="53"/>
      <c r="B42" s="42" t="s">
        <v>33</v>
      </c>
      <c r="C42" s="50"/>
      <c r="D42" s="50"/>
      <c r="E42" s="51"/>
      <c r="F42" s="51"/>
      <c r="G42" s="51"/>
      <c r="H42" s="52"/>
      <c r="I42" s="53"/>
    </row>
    <row r="43" spans="1:9" ht="19.5" thickBot="1">
      <c r="A43" s="53"/>
      <c r="B43" s="49"/>
      <c r="C43" s="41"/>
      <c r="D43" s="41"/>
      <c r="E43" s="8"/>
      <c r="F43" s="8"/>
      <c r="G43" s="8"/>
      <c r="H43" s="8"/>
      <c r="I43" s="53"/>
    </row>
    <row r="44" spans="1:9" ht="15">
      <c r="A44" s="53"/>
      <c r="B44" s="3"/>
      <c r="C44" s="21" t="s">
        <v>34</v>
      </c>
      <c r="D44" s="21" t="s">
        <v>35</v>
      </c>
      <c r="E44" s="4"/>
      <c r="F44" s="4"/>
      <c r="G44" s="4"/>
      <c r="H44" s="6"/>
      <c r="I44" s="53"/>
    </row>
    <row r="45" spans="1:9" ht="15">
      <c r="A45" s="53"/>
      <c r="B45" s="7" t="s">
        <v>31</v>
      </c>
      <c r="C45" s="8">
        <f>SUM(C27)</f>
        <v>86688.33333333333</v>
      </c>
      <c r="D45" s="8"/>
      <c r="E45" s="8"/>
      <c r="F45" s="8"/>
      <c r="G45" s="8"/>
      <c r="H45" s="10"/>
      <c r="I45" s="53"/>
    </row>
    <row r="46" spans="1:9" ht="15">
      <c r="A46" s="53"/>
      <c r="B46" s="19" t="s">
        <v>32</v>
      </c>
      <c r="C46" s="20"/>
      <c r="D46" s="20">
        <f>SUM(D39)</f>
        <v>107270</v>
      </c>
      <c r="E46" s="8"/>
      <c r="F46" s="8"/>
      <c r="G46" s="8"/>
      <c r="H46" s="10"/>
      <c r="I46" s="53"/>
    </row>
    <row r="47" spans="1:9" ht="15.75" thickBot="1">
      <c r="A47" s="53"/>
      <c r="B47" s="11" t="s">
        <v>30</v>
      </c>
      <c r="C47" s="12"/>
      <c r="D47" s="16">
        <f>SUM(D46-C45)</f>
        <v>20581.66666666667</v>
      </c>
      <c r="E47" s="12"/>
      <c r="F47" s="12"/>
      <c r="G47" s="12"/>
      <c r="H47" s="14"/>
      <c r="I47" s="53"/>
    </row>
    <row r="48" spans="1:9" ht="15">
      <c r="A48" s="53"/>
      <c r="B48" s="53"/>
      <c r="C48" s="56"/>
      <c r="D48" s="56"/>
      <c r="E48" s="56"/>
      <c r="F48" s="56"/>
      <c r="G48" s="56"/>
      <c r="H48" s="56"/>
      <c r="I48" s="53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  <row r="136" ht="15">
      <c r="G136" s="2"/>
    </row>
    <row r="137" ht="15">
      <c r="G137" s="2"/>
    </row>
    <row r="138" ht="15">
      <c r="G138" s="2"/>
    </row>
    <row r="139" ht="15">
      <c r="G139" s="2"/>
    </row>
    <row r="140" ht="15">
      <c r="G140" s="2"/>
    </row>
    <row r="141" ht="15">
      <c r="G141" s="2"/>
    </row>
    <row r="142" ht="15">
      <c r="G142" s="2"/>
    </row>
    <row r="143" ht="15">
      <c r="G143" s="2"/>
    </row>
    <row r="144" ht="15">
      <c r="G144" s="2"/>
    </row>
    <row r="145" ht="15">
      <c r="G145" s="2"/>
    </row>
    <row r="146" ht="15">
      <c r="G146" s="2"/>
    </row>
    <row r="147" ht="15">
      <c r="G147" s="2"/>
    </row>
    <row r="148" ht="15">
      <c r="G148" s="2"/>
    </row>
    <row r="149" ht="15">
      <c r="G149" s="2"/>
    </row>
    <row r="150" ht="15">
      <c r="G150" s="2"/>
    </row>
    <row r="151" ht="15">
      <c r="G151" s="2"/>
    </row>
    <row r="152" ht="15">
      <c r="G152" s="2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PageLayoutView="0" workbookViewId="0" topLeftCell="A1">
      <selection activeCell="I48" sqref="A1:I48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5"/>
      <c r="B1" s="25"/>
      <c r="C1" s="26"/>
      <c r="D1" s="26"/>
      <c r="E1" s="26"/>
      <c r="F1" s="26"/>
      <c r="G1" s="27"/>
      <c r="H1" s="26"/>
      <c r="I1" s="25"/>
    </row>
    <row r="2" spans="1:9" ht="19.5" thickBot="1">
      <c r="A2" s="25"/>
      <c r="B2" s="42" t="s">
        <v>39</v>
      </c>
      <c r="C2" s="31"/>
      <c r="D2" s="31"/>
      <c r="E2" s="31"/>
      <c r="F2" s="31"/>
      <c r="G2" s="32"/>
      <c r="H2" s="33"/>
      <c r="I2" s="25"/>
    </row>
    <row r="3" spans="1:9" ht="15.75" thickBot="1">
      <c r="A3" s="25"/>
      <c r="B3" s="34"/>
      <c r="C3" s="35"/>
      <c r="D3" s="35"/>
      <c r="E3" s="35"/>
      <c r="F3" s="35"/>
      <c r="G3" s="36"/>
      <c r="H3" s="35"/>
      <c r="I3" s="25"/>
    </row>
    <row r="4" spans="1:9" ht="15">
      <c r="A4" s="25"/>
      <c r="B4" s="3" t="s">
        <v>7</v>
      </c>
      <c r="C4" s="21" t="s">
        <v>34</v>
      </c>
      <c r="D4" s="21" t="s">
        <v>35</v>
      </c>
      <c r="E4" s="65" t="s">
        <v>8</v>
      </c>
      <c r="F4" s="8"/>
      <c r="G4" s="62" t="s">
        <v>38</v>
      </c>
      <c r="H4" s="6"/>
      <c r="I4" s="25"/>
    </row>
    <row r="5" spans="1:9" ht="15">
      <c r="A5" s="25"/>
      <c r="B5" s="7" t="s">
        <v>4</v>
      </c>
      <c r="C5" s="8">
        <f>SUM(G5/E5)</f>
        <v>3375</v>
      </c>
      <c r="D5" s="8"/>
      <c r="E5" s="66">
        <v>80</v>
      </c>
      <c r="F5" s="8"/>
      <c r="G5" s="61">
        <v>270000</v>
      </c>
      <c r="H5" s="10"/>
      <c r="I5" s="25"/>
    </row>
    <row r="6" spans="1:9" ht="15">
      <c r="A6" s="25"/>
      <c r="B6" s="7" t="s">
        <v>0</v>
      </c>
      <c r="C6" s="8">
        <f aca="true" t="shared" si="0" ref="C6:C12">SUM(G6/E6)</f>
        <v>18333.333333333332</v>
      </c>
      <c r="D6" s="8"/>
      <c r="E6" s="66">
        <v>30</v>
      </c>
      <c r="F6" s="8"/>
      <c r="G6" s="61">
        <v>550000</v>
      </c>
      <c r="H6" s="10"/>
      <c r="I6" s="25"/>
    </row>
    <row r="7" spans="1:9" ht="15">
      <c r="A7" s="25"/>
      <c r="B7" s="7" t="s">
        <v>1</v>
      </c>
      <c r="C7" s="8">
        <f t="shared" si="0"/>
        <v>5000</v>
      </c>
      <c r="D7" s="8"/>
      <c r="E7" s="66">
        <v>30</v>
      </c>
      <c r="F7" s="8"/>
      <c r="G7" s="61">
        <v>150000</v>
      </c>
      <c r="H7" s="10"/>
      <c r="I7" s="25"/>
    </row>
    <row r="8" spans="1:9" ht="15">
      <c r="A8" s="25"/>
      <c r="B8" s="7" t="s">
        <v>6</v>
      </c>
      <c r="C8" s="8">
        <f t="shared" si="0"/>
        <v>6400</v>
      </c>
      <c r="D8" s="8"/>
      <c r="E8" s="66">
        <v>50</v>
      </c>
      <c r="F8" s="8"/>
      <c r="G8" s="61">
        <v>320000</v>
      </c>
      <c r="H8" s="10"/>
      <c r="I8" s="25"/>
    </row>
    <row r="9" spans="1:9" ht="15">
      <c r="A9" s="25"/>
      <c r="B9" s="7" t="s">
        <v>5</v>
      </c>
      <c r="C9" s="8">
        <f t="shared" si="0"/>
        <v>13200</v>
      </c>
      <c r="D9" s="8"/>
      <c r="E9" s="66">
        <v>50</v>
      </c>
      <c r="F9" s="8"/>
      <c r="G9" s="61">
        <v>660000</v>
      </c>
      <c r="H9" s="10"/>
      <c r="I9" s="25"/>
    </row>
    <row r="10" spans="1:9" ht="15">
      <c r="A10" s="25"/>
      <c r="B10" s="7" t="s">
        <v>2</v>
      </c>
      <c r="C10" s="8">
        <f t="shared" si="0"/>
        <v>5000</v>
      </c>
      <c r="D10" s="8"/>
      <c r="E10" s="66">
        <v>50</v>
      </c>
      <c r="F10" s="8"/>
      <c r="G10" s="61">
        <v>250000</v>
      </c>
      <c r="H10" s="10"/>
      <c r="I10" s="25"/>
    </row>
    <row r="11" spans="1:9" ht="15">
      <c r="A11" s="25"/>
      <c r="B11" s="7" t="s">
        <v>3</v>
      </c>
      <c r="C11" s="8">
        <f t="shared" si="0"/>
        <v>2000</v>
      </c>
      <c r="D11" s="8"/>
      <c r="E11" s="66">
        <v>50</v>
      </c>
      <c r="F11" s="8"/>
      <c r="G11" s="61">
        <v>100000</v>
      </c>
      <c r="H11" s="10"/>
      <c r="I11" s="25"/>
    </row>
    <row r="12" spans="1:9" ht="15">
      <c r="A12" s="25"/>
      <c r="B12" s="19" t="s">
        <v>11</v>
      </c>
      <c r="C12" s="20">
        <f t="shared" si="0"/>
        <v>3680</v>
      </c>
      <c r="D12" s="20"/>
      <c r="E12" s="66">
        <v>50</v>
      </c>
      <c r="F12" s="8"/>
      <c r="G12" s="63">
        <f>SUM(G5:G11)*0.08</f>
        <v>184000</v>
      </c>
      <c r="H12" s="10"/>
      <c r="I12" s="25"/>
    </row>
    <row r="13" spans="1:9" ht="15.75" thickBot="1">
      <c r="A13" s="25"/>
      <c r="B13" s="67" t="s">
        <v>9</v>
      </c>
      <c r="C13" s="16">
        <f>SUM(C5:C12)</f>
        <v>56988.33333333333</v>
      </c>
      <c r="D13" s="16"/>
      <c r="E13" s="14"/>
      <c r="F13" s="17"/>
      <c r="G13" s="64">
        <f>SUM(G5:G12)</f>
        <v>2484000</v>
      </c>
      <c r="H13" s="14"/>
      <c r="I13" s="25"/>
    </row>
    <row r="14" spans="1:9" ht="15.75" thickBot="1">
      <c r="A14" s="25"/>
      <c r="I14" s="25"/>
    </row>
    <row r="15" spans="1:9" ht="15">
      <c r="A15" s="25"/>
      <c r="B15" s="3" t="s">
        <v>17</v>
      </c>
      <c r="C15" s="21" t="s">
        <v>34</v>
      </c>
      <c r="D15" s="21" t="s">
        <v>35</v>
      </c>
      <c r="E15" s="4"/>
      <c r="F15" s="4"/>
      <c r="G15" s="5"/>
      <c r="H15" s="6"/>
      <c r="I15" s="25"/>
    </row>
    <row r="16" spans="1:9" ht="15">
      <c r="A16" s="25"/>
      <c r="B16" s="7" t="s">
        <v>12</v>
      </c>
      <c r="C16" s="8"/>
      <c r="D16" s="8">
        <f>SUM(E16*G16)</f>
        <v>525000</v>
      </c>
      <c r="E16" s="8">
        <v>700</v>
      </c>
      <c r="F16" s="8" t="s">
        <v>21</v>
      </c>
      <c r="G16" s="8">
        <v>750</v>
      </c>
      <c r="H16" s="10" t="s">
        <v>16</v>
      </c>
      <c r="I16" s="25"/>
    </row>
    <row r="17" spans="1:9" ht="15">
      <c r="A17" s="25"/>
      <c r="B17" s="61" t="s">
        <v>19</v>
      </c>
      <c r="C17" s="22">
        <f>SUM(E17*G17)</f>
        <v>14058</v>
      </c>
      <c r="D17" s="8"/>
      <c r="E17" s="15">
        <v>0.03</v>
      </c>
      <c r="F17" s="18" t="s">
        <v>13</v>
      </c>
      <c r="G17" s="59">
        <f>SUM(G13*0.4)-D16</f>
        <v>468600</v>
      </c>
      <c r="H17" s="60">
        <f>SUM(G17/G13)</f>
        <v>0.18864734299516908</v>
      </c>
      <c r="I17" s="25"/>
    </row>
    <row r="18" spans="1:9" ht="15">
      <c r="A18" s="25"/>
      <c r="B18" s="61" t="s">
        <v>10</v>
      </c>
      <c r="C18" s="23">
        <f>SUM(E18*G18)</f>
        <v>67068</v>
      </c>
      <c r="D18" s="20"/>
      <c r="E18" s="15">
        <v>0.045</v>
      </c>
      <c r="F18" s="18" t="s">
        <v>14</v>
      </c>
      <c r="G18" s="17">
        <f>SUM(G13-D16-G17)</f>
        <v>1490400</v>
      </c>
      <c r="H18" s="24">
        <f>SUM(G18/G13)</f>
        <v>0.6</v>
      </c>
      <c r="I18" s="25"/>
    </row>
    <row r="19" spans="1:9" ht="15.75" thickBot="1">
      <c r="A19" s="25"/>
      <c r="B19" s="11"/>
      <c r="C19" s="16">
        <f>SUM(C17:C18)</f>
        <v>81126</v>
      </c>
      <c r="D19" s="12"/>
      <c r="E19" s="12"/>
      <c r="F19" s="12"/>
      <c r="G19" s="13"/>
      <c r="H19" s="14"/>
      <c r="I19" s="25"/>
    </row>
    <row r="20" spans="1:9" ht="15.75" thickBot="1">
      <c r="A20" s="25"/>
      <c r="G20" s="2"/>
      <c r="I20" s="25"/>
    </row>
    <row r="21" spans="1:9" ht="15">
      <c r="A21" s="25"/>
      <c r="B21" s="3" t="s">
        <v>31</v>
      </c>
      <c r="C21" s="21" t="s">
        <v>34</v>
      </c>
      <c r="D21" s="21" t="s">
        <v>35</v>
      </c>
      <c r="E21" s="4"/>
      <c r="F21" s="4"/>
      <c r="G21" s="4"/>
      <c r="H21" s="6"/>
      <c r="I21" s="25"/>
    </row>
    <row r="22" spans="1:9" ht="15">
      <c r="A22" s="25"/>
      <c r="B22" s="7" t="s">
        <v>7</v>
      </c>
      <c r="C22" s="8">
        <f>SUM(C13)</f>
        <v>56988.33333333333</v>
      </c>
      <c r="D22" s="8"/>
      <c r="E22" s="8"/>
      <c r="F22" s="8"/>
      <c r="G22" s="8"/>
      <c r="H22" s="10"/>
      <c r="I22" s="25"/>
    </row>
    <row r="23" spans="1:9" ht="15">
      <c r="A23" s="25"/>
      <c r="B23" s="7" t="s">
        <v>19</v>
      </c>
      <c r="C23" s="8">
        <f>SUM(C17)</f>
        <v>14058</v>
      </c>
      <c r="D23" s="8"/>
      <c r="E23" s="8"/>
      <c r="F23" s="8"/>
      <c r="G23" s="8"/>
      <c r="H23" s="10"/>
      <c r="I23" s="25"/>
    </row>
    <row r="24" spans="1:9" ht="15">
      <c r="A24" s="25"/>
      <c r="B24" s="19" t="s">
        <v>18</v>
      </c>
      <c r="C24" s="20">
        <f>SUM(C18)</f>
        <v>67068</v>
      </c>
      <c r="D24" s="20"/>
      <c r="E24" s="8"/>
      <c r="F24" s="8"/>
      <c r="G24" s="8"/>
      <c r="H24" s="10"/>
      <c r="I24" s="25"/>
    </row>
    <row r="25" spans="1:9" ht="15">
      <c r="A25" s="25"/>
      <c r="B25" s="7"/>
      <c r="C25" s="8">
        <f>SUM(C22:C24)</f>
        <v>138114.3333333333</v>
      </c>
      <c r="D25" s="8"/>
      <c r="E25" s="8"/>
      <c r="F25" s="8"/>
      <c r="G25" s="8"/>
      <c r="H25" s="10"/>
      <c r="I25" s="25"/>
    </row>
    <row r="26" spans="1:9" ht="15">
      <c r="A26" s="25"/>
      <c r="B26" s="19" t="s">
        <v>20</v>
      </c>
      <c r="C26" s="20"/>
      <c r="D26" s="20">
        <f>SUM(E26*G26)</f>
        <v>33600</v>
      </c>
      <c r="E26" s="8">
        <v>700</v>
      </c>
      <c r="F26" s="8" t="s">
        <v>21</v>
      </c>
      <c r="G26" s="8">
        <v>48</v>
      </c>
      <c r="H26" s="10" t="s">
        <v>16</v>
      </c>
      <c r="I26" s="25"/>
    </row>
    <row r="27" spans="1:9" ht="15.75" thickBot="1">
      <c r="A27" s="25"/>
      <c r="B27" s="11" t="s">
        <v>36</v>
      </c>
      <c r="C27" s="16">
        <f>SUM(C25-D26)</f>
        <v>104514.33333333331</v>
      </c>
      <c r="D27" s="12"/>
      <c r="E27" s="12"/>
      <c r="F27" s="12"/>
      <c r="G27" s="12"/>
      <c r="H27" s="14"/>
      <c r="I27" s="25"/>
    </row>
    <row r="28" spans="1:9" ht="15">
      <c r="A28" s="25"/>
      <c r="B28" s="28"/>
      <c r="C28" s="29"/>
      <c r="D28" s="30"/>
      <c r="E28" s="30"/>
      <c r="F28" s="30"/>
      <c r="G28" s="30"/>
      <c r="H28" s="30"/>
      <c r="I28" s="25"/>
    </row>
    <row r="29" spans="1:9" ht="15.75" thickBot="1">
      <c r="A29" s="43"/>
      <c r="B29" s="43"/>
      <c r="C29" s="44"/>
      <c r="D29" s="44"/>
      <c r="E29" s="44"/>
      <c r="F29" s="44"/>
      <c r="G29" s="45"/>
      <c r="H29" s="44"/>
      <c r="I29" s="43"/>
    </row>
    <row r="30" spans="1:9" ht="19.5" thickBot="1">
      <c r="A30" s="43"/>
      <c r="B30" s="42" t="s">
        <v>40</v>
      </c>
      <c r="C30" s="31"/>
      <c r="D30" s="31"/>
      <c r="E30" s="31"/>
      <c r="F30" s="31"/>
      <c r="G30" s="32"/>
      <c r="H30" s="33"/>
      <c r="I30" s="43"/>
    </row>
    <row r="31" spans="1:9" ht="15.75" thickBot="1">
      <c r="A31" s="43"/>
      <c r="B31" s="34"/>
      <c r="C31" s="35"/>
      <c r="D31" s="35"/>
      <c r="E31" s="35"/>
      <c r="F31" s="35"/>
      <c r="G31" s="36"/>
      <c r="H31" s="35"/>
      <c r="I31" s="43"/>
    </row>
    <row r="32" spans="1:9" ht="15">
      <c r="A32" s="43"/>
      <c r="B32" s="37"/>
      <c r="C32" s="21" t="s">
        <v>34</v>
      </c>
      <c r="D32" s="21" t="s">
        <v>35</v>
      </c>
      <c r="E32" s="38"/>
      <c r="F32" s="38"/>
      <c r="G32" s="39"/>
      <c r="H32" s="40"/>
      <c r="I32" s="43"/>
    </row>
    <row r="33" spans="1:9" ht="15">
      <c r="A33" s="43"/>
      <c r="B33" s="7" t="s">
        <v>22</v>
      </c>
      <c r="C33" s="8">
        <f>SUM(E33*G33)</f>
        <v>11250</v>
      </c>
      <c r="D33" s="8"/>
      <c r="E33" s="8">
        <v>150</v>
      </c>
      <c r="F33" s="8" t="s">
        <v>24</v>
      </c>
      <c r="G33" s="8">
        <v>75</v>
      </c>
      <c r="H33" s="10" t="s">
        <v>25</v>
      </c>
      <c r="I33" s="43"/>
    </row>
    <row r="34" spans="1:9" ht="15">
      <c r="A34" s="43"/>
      <c r="B34" s="7" t="s">
        <v>23</v>
      </c>
      <c r="C34" s="8">
        <v>10000</v>
      </c>
      <c r="D34" s="8"/>
      <c r="E34" s="8"/>
      <c r="F34" s="8"/>
      <c r="G34" s="9"/>
      <c r="H34" s="10"/>
      <c r="I34" s="43"/>
    </row>
    <row r="35" spans="1:9" ht="15">
      <c r="A35" s="43"/>
      <c r="B35" s="7" t="s">
        <v>26</v>
      </c>
      <c r="C35" s="8">
        <f>SUM(E35*G35)/100</f>
        <v>84000</v>
      </c>
      <c r="D35" s="8"/>
      <c r="E35" s="8">
        <v>1400000</v>
      </c>
      <c r="F35" s="8" t="s">
        <v>15</v>
      </c>
      <c r="G35" s="8">
        <v>6</v>
      </c>
      <c r="H35" s="10" t="s">
        <v>28</v>
      </c>
      <c r="I35" s="43"/>
    </row>
    <row r="36" spans="1:9" ht="15">
      <c r="A36" s="43"/>
      <c r="B36" s="19" t="s">
        <v>27</v>
      </c>
      <c r="C36" s="20">
        <f>SUM(E36*G36)/100</f>
        <v>5040</v>
      </c>
      <c r="D36" s="20"/>
      <c r="E36" s="8">
        <f>SUM(E35/50)</f>
        <v>28000</v>
      </c>
      <c r="F36" s="8" t="s">
        <v>15</v>
      </c>
      <c r="G36" s="8">
        <v>18</v>
      </c>
      <c r="H36" s="10" t="s">
        <v>28</v>
      </c>
      <c r="I36" s="43"/>
    </row>
    <row r="37" spans="1:9" ht="15">
      <c r="A37" s="43"/>
      <c r="B37" s="7"/>
      <c r="C37" s="8">
        <f>SUM(C31:C36)</f>
        <v>110290</v>
      </c>
      <c r="D37" s="8"/>
      <c r="E37" s="8"/>
      <c r="F37" s="8"/>
      <c r="G37" s="8"/>
      <c r="H37" s="10"/>
      <c r="I37" s="43"/>
    </row>
    <row r="38" spans="1:9" ht="15">
      <c r="A38" s="43"/>
      <c r="B38" s="7" t="s">
        <v>29</v>
      </c>
      <c r="C38" s="8"/>
      <c r="D38" s="8">
        <f>SUM(E38*G38)/100</f>
        <v>217000</v>
      </c>
      <c r="E38" s="8">
        <f>SUM(E35)</f>
        <v>1400000</v>
      </c>
      <c r="F38" s="8" t="s">
        <v>15</v>
      </c>
      <c r="G38" s="57">
        <v>15.5</v>
      </c>
      <c r="H38" s="58" t="s">
        <v>28</v>
      </c>
      <c r="I38" s="43"/>
    </row>
    <row r="39" spans="1:9" ht="15.75" thickBot="1">
      <c r="A39" s="43"/>
      <c r="B39" s="11" t="s">
        <v>37</v>
      </c>
      <c r="C39" s="12"/>
      <c r="D39" s="16">
        <f>SUM(D38-C37)</f>
        <v>106710</v>
      </c>
      <c r="E39" s="12"/>
      <c r="F39" s="12"/>
      <c r="G39" s="12"/>
      <c r="H39" s="14"/>
      <c r="I39" s="43"/>
    </row>
    <row r="40" spans="1:9" ht="15">
      <c r="A40" s="43"/>
      <c r="B40" s="46"/>
      <c r="C40" s="47"/>
      <c r="D40" s="48"/>
      <c r="E40" s="47"/>
      <c r="F40" s="47"/>
      <c r="G40" s="47"/>
      <c r="H40" s="47"/>
      <c r="I40" s="43"/>
    </row>
    <row r="41" spans="1:9" ht="15.75" thickBot="1">
      <c r="A41" s="53"/>
      <c r="B41" s="54"/>
      <c r="C41" s="55"/>
      <c r="D41" s="55"/>
      <c r="E41" s="55"/>
      <c r="F41" s="55"/>
      <c r="G41" s="55"/>
      <c r="H41" s="55"/>
      <c r="I41" s="53"/>
    </row>
    <row r="42" spans="1:9" ht="19.5" thickBot="1">
      <c r="A42" s="53"/>
      <c r="B42" s="42" t="s">
        <v>33</v>
      </c>
      <c r="C42" s="50"/>
      <c r="D42" s="50"/>
      <c r="E42" s="51"/>
      <c r="F42" s="51"/>
      <c r="G42" s="51"/>
      <c r="H42" s="52"/>
      <c r="I42" s="53"/>
    </row>
    <row r="43" spans="1:9" ht="19.5" thickBot="1">
      <c r="A43" s="53"/>
      <c r="B43" s="49"/>
      <c r="C43" s="41"/>
      <c r="D43" s="41"/>
      <c r="E43" s="8"/>
      <c r="F43" s="8"/>
      <c r="G43" s="8"/>
      <c r="H43" s="8"/>
      <c r="I43" s="53"/>
    </row>
    <row r="44" spans="1:9" ht="15">
      <c r="A44" s="53"/>
      <c r="B44" s="3"/>
      <c r="C44" s="21" t="s">
        <v>34</v>
      </c>
      <c r="D44" s="21" t="s">
        <v>35</v>
      </c>
      <c r="E44" s="4"/>
      <c r="F44" s="4"/>
      <c r="G44" s="4"/>
      <c r="H44" s="6"/>
      <c r="I44" s="53"/>
    </row>
    <row r="45" spans="1:9" ht="15">
      <c r="A45" s="53"/>
      <c r="B45" s="7" t="s">
        <v>31</v>
      </c>
      <c r="C45" s="8">
        <f>SUM(C27)</f>
        <v>104514.33333333331</v>
      </c>
      <c r="D45" s="8"/>
      <c r="E45" s="8"/>
      <c r="F45" s="8"/>
      <c r="G45" s="8"/>
      <c r="H45" s="10"/>
      <c r="I45" s="53"/>
    </row>
    <row r="46" spans="1:9" ht="15">
      <c r="A46" s="53"/>
      <c r="B46" s="19" t="s">
        <v>32</v>
      </c>
      <c r="C46" s="20"/>
      <c r="D46" s="20">
        <f>SUM(D39)</f>
        <v>106710</v>
      </c>
      <c r="E46" s="8"/>
      <c r="F46" s="8"/>
      <c r="G46" s="8"/>
      <c r="H46" s="10"/>
      <c r="I46" s="53"/>
    </row>
    <row r="47" spans="1:9" ht="15.75" thickBot="1">
      <c r="A47" s="53"/>
      <c r="B47" s="11" t="s">
        <v>30</v>
      </c>
      <c r="C47" s="12"/>
      <c r="D47" s="16">
        <f>SUM(D46-C45)</f>
        <v>2195.666666666686</v>
      </c>
      <c r="E47" s="12"/>
      <c r="F47" s="12"/>
      <c r="G47" s="12"/>
      <c r="H47" s="14"/>
      <c r="I47" s="53"/>
    </row>
    <row r="48" spans="1:9" ht="15">
      <c r="A48" s="53"/>
      <c r="B48" s="53"/>
      <c r="C48" s="56"/>
      <c r="D48" s="56"/>
      <c r="E48" s="56"/>
      <c r="F48" s="56"/>
      <c r="G48" s="56"/>
      <c r="H48" s="56"/>
      <c r="I48" s="53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  <row r="136" ht="15">
      <c r="G136" s="2"/>
    </row>
    <row r="137" ht="15">
      <c r="G137" s="2"/>
    </row>
    <row r="138" ht="15">
      <c r="G138" s="2"/>
    </row>
    <row r="139" ht="15">
      <c r="G139" s="2"/>
    </row>
    <row r="140" ht="15">
      <c r="G140" s="2"/>
    </row>
    <row r="141" ht="15">
      <c r="G141" s="2"/>
    </row>
    <row r="142" ht="15">
      <c r="G142" s="2"/>
    </row>
    <row r="143" ht="15">
      <c r="G143" s="2"/>
    </row>
    <row r="144" ht="15">
      <c r="G144" s="2"/>
    </row>
    <row r="145" ht="15">
      <c r="G145" s="2"/>
    </row>
    <row r="146" ht="15">
      <c r="G146" s="2"/>
    </row>
    <row r="147" ht="15">
      <c r="G147" s="2"/>
    </row>
    <row r="148" ht="15">
      <c r="G148" s="2"/>
    </row>
    <row r="149" ht="15">
      <c r="G149" s="2"/>
    </row>
    <row r="150" ht="15">
      <c r="G150" s="2"/>
    </row>
    <row r="151" ht="15">
      <c r="G151" s="2"/>
    </row>
    <row r="152" ht="15">
      <c r="G152" s="2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PageLayoutView="0" workbookViewId="0" topLeftCell="A1">
      <selection activeCell="I48" sqref="A1:I48"/>
    </sheetView>
  </sheetViews>
  <sheetFormatPr defaultColWidth="11.421875" defaultRowHeight="15"/>
  <cols>
    <col min="1" max="1" width="3.8515625" style="0" customWidth="1"/>
    <col min="2" max="2" width="23.140625" style="0" customWidth="1"/>
    <col min="3" max="3" width="12.28125" style="2" bestFit="1" customWidth="1"/>
    <col min="4" max="4" width="12.28125" style="2" customWidth="1"/>
    <col min="5" max="6" width="11.421875" style="2" customWidth="1"/>
    <col min="7" max="7" width="11.421875" style="1" customWidth="1"/>
    <col min="8" max="8" width="11.421875" style="2" customWidth="1"/>
    <col min="9" max="9" width="3.8515625" style="0" customWidth="1"/>
  </cols>
  <sheetData>
    <row r="1" spans="1:9" ht="15.75" thickBot="1">
      <c r="A1" s="25"/>
      <c r="B1" s="25"/>
      <c r="C1" s="26"/>
      <c r="D1" s="26"/>
      <c r="E1" s="26"/>
      <c r="F1" s="26"/>
      <c r="G1" s="27"/>
      <c r="H1" s="26"/>
      <c r="I1" s="25"/>
    </row>
    <row r="2" spans="1:9" ht="19.5" thickBot="1">
      <c r="A2" s="25"/>
      <c r="B2" s="42" t="s">
        <v>39</v>
      </c>
      <c r="C2" s="31"/>
      <c r="D2" s="31"/>
      <c r="E2" s="31"/>
      <c r="F2" s="31"/>
      <c r="G2" s="32"/>
      <c r="H2" s="33"/>
      <c r="I2" s="25"/>
    </row>
    <row r="3" spans="1:9" ht="15.75" thickBot="1">
      <c r="A3" s="25"/>
      <c r="B3" s="34"/>
      <c r="C3" s="35"/>
      <c r="D3" s="35"/>
      <c r="E3" s="35"/>
      <c r="F3" s="35"/>
      <c r="G3" s="36"/>
      <c r="H3" s="35"/>
      <c r="I3" s="25"/>
    </row>
    <row r="4" spans="1:9" ht="15">
      <c r="A4" s="25"/>
      <c r="B4" s="3" t="s">
        <v>7</v>
      </c>
      <c r="C4" s="21" t="s">
        <v>34</v>
      </c>
      <c r="D4" s="21" t="s">
        <v>35</v>
      </c>
      <c r="E4" s="65" t="s">
        <v>8</v>
      </c>
      <c r="F4" s="8"/>
      <c r="G4" s="62" t="s">
        <v>38</v>
      </c>
      <c r="H4" s="6"/>
      <c r="I4" s="25"/>
    </row>
    <row r="5" spans="1:9" ht="15">
      <c r="A5" s="25"/>
      <c r="B5" s="7" t="s">
        <v>4</v>
      </c>
      <c r="C5" s="8">
        <f>SUM(G5/E5)</f>
        <v>4050</v>
      </c>
      <c r="D5" s="8"/>
      <c r="E5" s="66">
        <v>80</v>
      </c>
      <c r="F5" s="8"/>
      <c r="G5" s="61">
        <f>1.2*270000</f>
        <v>324000</v>
      </c>
      <c r="H5" s="10"/>
      <c r="I5" s="25"/>
    </row>
    <row r="6" spans="1:9" ht="15">
      <c r="A6" s="25"/>
      <c r="B6" s="7" t="s">
        <v>0</v>
      </c>
      <c r="C6" s="8">
        <f aca="true" t="shared" si="0" ref="C6:C12">SUM(G6/E6)</f>
        <v>22000</v>
      </c>
      <c r="D6" s="8"/>
      <c r="E6" s="66">
        <v>30</v>
      </c>
      <c r="F6" s="8"/>
      <c r="G6" s="61">
        <f>1.2*550000</f>
        <v>660000</v>
      </c>
      <c r="H6" s="10"/>
      <c r="I6" s="25"/>
    </row>
    <row r="7" spans="1:9" ht="15">
      <c r="A7" s="25"/>
      <c r="B7" s="7" t="s">
        <v>1</v>
      </c>
      <c r="C7" s="8">
        <f t="shared" si="0"/>
        <v>6000</v>
      </c>
      <c r="D7" s="8"/>
      <c r="E7" s="66">
        <v>30</v>
      </c>
      <c r="F7" s="8"/>
      <c r="G7" s="61">
        <f>1.2*150000</f>
        <v>180000</v>
      </c>
      <c r="H7" s="10"/>
      <c r="I7" s="25"/>
    </row>
    <row r="8" spans="1:9" ht="15">
      <c r="A8" s="25"/>
      <c r="B8" s="7" t="s">
        <v>6</v>
      </c>
      <c r="C8" s="8">
        <f t="shared" si="0"/>
        <v>7680</v>
      </c>
      <c r="D8" s="8"/>
      <c r="E8" s="66">
        <v>50</v>
      </c>
      <c r="F8" s="8"/>
      <c r="G8" s="61">
        <f>1.2*320000</f>
        <v>384000</v>
      </c>
      <c r="H8" s="10"/>
      <c r="I8" s="25"/>
    </row>
    <row r="9" spans="1:9" ht="15">
      <c r="A9" s="25"/>
      <c r="B9" s="7" t="s">
        <v>5</v>
      </c>
      <c r="C9" s="8">
        <f t="shared" si="0"/>
        <v>15840</v>
      </c>
      <c r="D9" s="8"/>
      <c r="E9" s="66">
        <v>50</v>
      </c>
      <c r="F9" s="8"/>
      <c r="G9" s="61">
        <f>1.2*660000</f>
        <v>792000</v>
      </c>
      <c r="H9" s="10"/>
      <c r="I9" s="25"/>
    </row>
    <row r="10" spans="1:9" ht="15">
      <c r="A10" s="25"/>
      <c r="B10" s="7" t="s">
        <v>2</v>
      </c>
      <c r="C10" s="8">
        <f t="shared" si="0"/>
        <v>6000</v>
      </c>
      <c r="D10" s="8"/>
      <c r="E10" s="66">
        <v>50</v>
      </c>
      <c r="F10" s="8"/>
      <c r="G10" s="61">
        <f>1.2*250000</f>
        <v>300000</v>
      </c>
      <c r="H10" s="10"/>
      <c r="I10" s="25"/>
    </row>
    <row r="11" spans="1:9" ht="15">
      <c r="A11" s="25"/>
      <c r="B11" s="7" t="s">
        <v>3</v>
      </c>
      <c r="C11" s="8">
        <f t="shared" si="0"/>
        <v>2400</v>
      </c>
      <c r="D11" s="8"/>
      <c r="E11" s="66">
        <v>50</v>
      </c>
      <c r="F11" s="8"/>
      <c r="G11" s="61">
        <f>1.2*100000</f>
        <v>120000</v>
      </c>
      <c r="H11" s="10"/>
      <c r="I11" s="25"/>
    </row>
    <row r="12" spans="1:9" ht="15">
      <c r="A12" s="25"/>
      <c r="B12" s="19" t="s">
        <v>11</v>
      </c>
      <c r="C12" s="20">
        <f t="shared" si="0"/>
        <v>4416</v>
      </c>
      <c r="D12" s="20"/>
      <c r="E12" s="66">
        <v>50</v>
      </c>
      <c r="F12" s="8"/>
      <c r="G12" s="63">
        <f>SUM(G5:G11)*0.08</f>
        <v>220800</v>
      </c>
      <c r="H12" s="10"/>
      <c r="I12" s="25"/>
    </row>
    <row r="13" spans="1:9" ht="15.75" thickBot="1">
      <c r="A13" s="25"/>
      <c r="B13" s="67" t="s">
        <v>9</v>
      </c>
      <c r="C13" s="16">
        <f>SUM(C5:C12)</f>
        <v>68386</v>
      </c>
      <c r="D13" s="16"/>
      <c r="E13" s="14"/>
      <c r="F13" s="17"/>
      <c r="G13" s="64">
        <f>SUM(G5:G12)</f>
        <v>2980800</v>
      </c>
      <c r="H13" s="14"/>
      <c r="I13" s="25"/>
    </row>
    <row r="14" spans="1:9" ht="15.75" thickBot="1">
      <c r="A14" s="25"/>
      <c r="I14" s="25"/>
    </row>
    <row r="15" spans="1:9" ht="15">
      <c r="A15" s="25"/>
      <c r="B15" s="3" t="s">
        <v>17</v>
      </c>
      <c r="C15" s="21" t="s">
        <v>34</v>
      </c>
      <c r="D15" s="21" t="s">
        <v>35</v>
      </c>
      <c r="E15" s="4"/>
      <c r="F15" s="4"/>
      <c r="G15" s="5"/>
      <c r="H15" s="6"/>
      <c r="I15" s="25"/>
    </row>
    <row r="16" spans="1:9" ht="15">
      <c r="A16" s="25"/>
      <c r="B16" s="7" t="s">
        <v>12</v>
      </c>
      <c r="C16" s="8"/>
      <c r="D16" s="8">
        <f>SUM(E16*G16)</f>
        <v>675000</v>
      </c>
      <c r="E16" s="8">
        <v>900</v>
      </c>
      <c r="F16" s="8" t="s">
        <v>21</v>
      </c>
      <c r="G16" s="8">
        <v>750</v>
      </c>
      <c r="H16" s="10" t="s">
        <v>16</v>
      </c>
      <c r="I16" s="25"/>
    </row>
    <row r="17" spans="1:9" ht="15">
      <c r="A17" s="25"/>
      <c r="B17" s="61" t="s">
        <v>19</v>
      </c>
      <c r="C17" s="22">
        <f>SUM(E17*G17)</f>
        <v>17010</v>
      </c>
      <c r="D17" s="8"/>
      <c r="E17" s="15">
        <v>0.03</v>
      </c>
      <c r="F17" s="18" t="s">
        <v>13</v>
      </c>
      <c r="G17" s="59">
        <v>567000</v>
      </c>
      <c r="H17" s="60">
        <f>SUM(G17/G13)</f>
        <v>0.19021739130434784</v>
      </c>
      <c r="I17" s="25"/>
    </row>
    <row r="18" spans="1:9" ht="15">
      <c r="A18" s="25"/>
      <c r="B18" s="61" t="s">
        <v>10</v>
      </c>
      <c r="C18" s="23">
        <f>SUM(E18*G18)</f>
        <v>78246</v>
      </c>
      <c r="D18" s="20"/>
      <c r="E18" s="15">
        <v>0.045</v>
      </c>
      <c r="F18" s="18" t="s">
        <v>14</v>
      </c>
      <c r="G18" s="17">
        <f>SUM(G13-D16-G17)</f>
        <v>1738800</v>
      </c>
      <c r="H18" s="24">
        <f>SUM(G18/G13)</f>
        <v>0.5833333333333334</v>
      </c>
      <c r="I18" s="25"/>
    </row>
    <row r="19" spans="1:9" ht="15.75" thickBot="1">
      <c r="A19" s="25"/>
      <c r="B19" s="11"/>
      <c r="C19" s="16">
        <f>SUM(C17:C18)</f>
        <v>95256</v>
      </c>
      <c r="D19" s="12"/>
      <c r="E19" s="12"/>
      <c r="F19" s="12"/>
      <c r="G19" s="13"/>
      <c r="H19" s="14"/>
      <c r="I19" s="25"/>
    </row>
    <row r="20" spans="1:9" ht="15.75" thickBot="1">
      <c r="A20" s="25"/>
      <c r="G20" s="2"/>
      <c r="I20" s="25"/>
    </row>
    <row r="21" spans="1:9" ht="15">
      <c r="A21" s="25"/>
      <c r="B21" s="3" t="s">
        <v>31</v>
      </c>
      <c r="C21" s="21" t="s">
        <v>34</v>
      </c>
      <c r="D21" s="21" t="s">
        <v>35</v>
      </c>
      <c r="E21" s="4"/>
      <c r="F21" s="4"/>
      <c r="G21" s="4"/>
      <c r="H21" s="6"/>
      <c r="I21" s="25"/>
    </row>
    <row r="22" spans="1:9" ht="15">
      <c r="A22" s="25"/>
      <c r="B22" s="7" t="s">
        <v>7</v>
      </c>
      <c r="C22" s="8">
        <f>SUM(C13)</f>
        <v>68386</v>
      </c>
      <c r="D22" s="8"/>
      <c r="E22" s="8"/>
      <c r="F22" s="8"/>
      <c r="G22" s="8"/>
      <c r="H22" s="10"/>
      <c r="I22" s="25"/>
    </row>
    <row r="23" spans="1:9" ht="15">
      <c r="A23" s="25"/>
      <c r="B23" s="7" t="s">
        <v>19</v>
      </c>
      <c r="C23" s="8">
        <f>SUM(C17)</f>
        <v>17010</v>
      </c>
      <c r="D23" s="8"/>
      <c r="E23" s="8"/>
      <c r="F23" s="8"/>
      <c r="G23" s="8"/>
      <c r="H23" s="10"/>
      <c r="I23" s="25"/>
    </row>
    <row r="24" spans="1:9" ht="15">
      <c r="A24" s="25"/>
      <c r="B24" s="19" t="s">
        <v>18</v>
      </c>
      <c r="C24" s="20">
        <f>SUM(C18)</f>
        <v>78246</v>
      </c>
      <c r="D24" s="20"/>
      <c r="E24" s="8"/>
      <c r="F24" s="8"/>
      <c r="G24" s="8"/>
      <c r="H24" s="10"/>
      <c r="I24" s="25"/>
    </row>
    <row r="25" spans="1:9" ht="15">
      <c r="A25" s="25"/>
      <c r="B25" s="7"/>
      <c r="C25" s="8">
        <f>SUM(C22:C24)</f>
        <v>163642</v>
      </c>
      <c r="D25" s="8"/>
      <c r="E25" s="8"/>
      <c r="F25" s="8"/>
      <c r="G25" s="8"/>
      <c r="H25" s="10"/>
      <c r="I25" s="25"/>
    </row>
    <row r="26" spans="1:9" ht="15">
      <c r="A26" s="25"/>
      <c r="B26" s="19" t="s">
        <v>20</v>
      </c>
      <c r="C26" s="20"/>
      <c r="D26" s="20">
        <f>SUM(E26*G26)</f>
        <v>43200</v>
      </c>
      <c r="E26" s="8">
        <v>900</v>
      </c>
      <c r="F26" s="8" t="s">
        <v>21</v>
      </c>
      <c r="G26" s="8">
        <v>48</v>
      </c>
      <c r="H26" s="10" t="s">
        <v>16</v>
      </c>
      <c r="I26" s="25"/>
    </row>
    <row r="27" spans="1:9" ht="15.75" thickBot="1">
      <c r="A27" s="25"/>
      <c r="B27" s="11" t="s">
        <v>36</v>
      </c>
      <c r="C27" s="16">
        <f>SUM(C25-D26)</f>
        <v>120442</v>
      </c>
      <c r="D27" s="12"/>
      <c r="E27" s="12"/>
      <c r="F27" s="12"/>
      <c r="G27" s="12"/>
      <c r="H27" s="14"/>
      <c r="I27" s="25"/>
    </row>
    <row r="28" spans="1:9" ht="15">
      <c r="A28" s="25"/>
      <c r="B28" s="28"/>
      <c r="C28" s="29"/>
      <c r="D28" s="30"/>
      <c r="E28" s="30"/>
      <c r="F28" s="30"/>
      <c r="G28" s="30"/>
      <c r="H28" s="30"/>
      <c r="I28" s="25"/>
    </row>
    <row r="29" spans="1:9" ht="15.75" thickBot="1">
      <c r="A29" s="43"/>
      <c r="B29" s="43"/>
      <c r="C29" s="44"/>
      <c r="D29" s="44"/>
      <c r="E29" s="44"/>
      <c r="F29" s="44"/>
      <c r="G29" s="45"/>
      <c r="H29" s="44"/>
      <c r="I29" s="43"/>
    </row>
    <row r="30" spans="1:9" ht="19.5" thickBot="1">
      <c r="A30" s="43"/>
      <c r="B30" s="42" t="s">
        <v>40</v>
      </c>
      <c r="C30" s="31"/>
      <c r="D30" s="31"/>
      <c r="E30" s="31"/>
      <c r="F30" s="31"/>
      <c r="G30" s="32"/>
      <c r="H30" s="33"/>
      <c r="I30" s="43"/>
    </row>
    <row r="31" spans="1:9" ht="15.75" thickBot="1">
      <c r="A31" s="43"/>
      <c r="B31" s="34"/>
      <c r="C31" s="35"/>
      <c r="D31" s="35"/>
      <c r="E31" s="35"/>
      <c r="F31" s="35"/>
      <c r="G31" s="36"/>
      <c r="H31" s="35"/>
      <c r="I31" s="43"/>
    </row>
    <row r="32" spans="1:9" ht="15">
      <c r="A32" s="43"/>
      <c r="B32" s="37"/>
      <c r="C32" s="21" t="s">
        <v>34</v>
      </c>
      <c r="D32" s="21" t="s">
        <v>35</v>
      </c>
      <c r="E32" s="38"/>
      <c r="F32" s="38"/>
      <c r="G32" s="39"/>
      <c r="H32" s="40"/>
      <c r="I32" s="43"/>
    </row>
    <row r="33" spans="1:9" ht="15">
      <c r="A33" s="43"/>
      <c r="B33" s="7" t="s">
        <v>22</v>
      </c>
      <c r="C33" s="8">
        <f>SUM(E33*G33)</f>
        <v>11250</v>
      </c>
      <c r="D33" s="8"/>
      <c r="E33" s="8">
        <v>150</v>
      </c>
      <c r="F33" s="8" t="s">
        <v>24</v>
      </c>
      <c r="G33" s="8">
        <v>75</v>
      </c>
      <c r="H33" s="10" t="s">
        <v>25</v>
      </c>
      <c r="I33" s="43"/>
    </row>
    <row r="34" spans="1:9" ht="15">
      <c r="A34" s="43"/>
      <c r="B34" s="7" t="s">
        <v>23</v>
      </c>
      <c r="C34" s="8">
        <v>10000</v>
      </c>
      <c r="D34" s="8"/>
      <c r="E34" s="8"/>
      <c r="F34" s="8"/>
      <c r="G34" s="9"/>
      <c r="H34" s="10"/>
      <c r="I34" s="43"/>
    </row>
    <row r="35" spans="1:9" ht="15">
      <c r="A35" s="43"/>
      <c r="B35" s="7" t="s">
        <v>26</v>
      </c>
      <c r="C35" s="8">
        <f>SUM(E35*G35)/100</f>
        <v>108000</v>
      </c>
      <c r="D35" s="8"/>
      <c r="E35" s="8">
        <v>1800000</v>
      </c>
      <c r="F35" s="8" t="s">
        <v>15</v>
      </c>
      <c r="G35" s="8">
        <v>6</v>
      </c>
      <c r="H35" s="10" t="s">
        <v>28</v>
      </c>
      <c r="I35" s="43"/>
    </row>
    <row r="36" spans="1:9" ht="15">
      <c r="A36" s="43"/>
      <c r="B36" s="19" t="s">
        <v>27</v>
      </c>
      <c r="C36" s="20">
        <f>SUM(E36*G36)/100</f>
        <v>6480</v>
      </c>
      <c r="D36" s="20"/>
      <c r="E36" s="8">
        <f>SUM(E35/50)</f>
        <v>36000</v>
      </c>
      <c r="F36" s="8" t="s">
        <v>15</v>
      </c>
      <c r="G36" s="8">
        <v>18</v>
      </c>
      <c r="H36" s="10" t="s">
        <v>28</v>
      </c>
      <c r="I36" s="43"/>
    </row>
    <row r="37" spans="1:9" ht="15">
      <c r="A37" s="43"/>
      <c r="B37" s="7"/>
      <c r="C37" s="8">
        <f>SUM(C31:C36)</f>
        <v>135730</v>
      </c>
      <c r="D37" s="8"/>
      <c r="E37" s="8"/>
      <c r="F37" s="8"/>
      <c r="G37" s="8"/>
      <c r="H37" s="10"/>
      <c r="I37" s="43"/>
    </row>
    <row r="38" spans="1:9" ht="15">
      <c r="A38" s="43"/>
      <c r="B38" s="7" t="s">
        <v>29</v>
      </c>
      <c r="C38" s="8"/>
      <c r="D38" s="8">
        <f>SUM(E38*G38)/100</f>
        <v>261000</v>
      </c>
      <c r="E38" s="8">
        <f>SUM(E35)</f>
        <v>1800000</v>
      </c>
      <c r="F38" s="8" t="s">
        <v>15</v>
      </c>
      <c r="G38" s="57">
        <v>14.5</v>
      </c>
      <c r="H38" s="58" t="s">
        <v>28</v>
      </c>
      <c r="I38" s="43"/>
    </row>
    <row r="39" spans="1:9" ht="15.75" thickBot="1">
      <c r="A39" s="43"/>
      <c r="B39" s="11" t="s">
        <v>37</v>
      </c>
      <c r="C39" s="12"/>
      <c r="D39" s="16">
        <f>SUM(D38-C37)</f>
        <v>125270</v>
      </c>
      <c r="E39" s="12"/>
      <c r="F39" s="12"/>
      <c r="G39" s="12"/>
      <c r="H39" s="14"/>
      <c r="I39" s="43"/>
    </row>
    <row r="40" spans="1:9" ht="15">
      <c r="A40" s="43"/>
      <c r="B40" s="46"/>
      <c r="C40" s="47"/>
      <c r="D40" s="48"/>
      <c r="E40" s="47"/>
      <c r="F40" s="47"/>
      <c r="G40" s="47"/>
      <c r="H40" s="47"/>
      <c r="I40" s="43"/>
    </row>
    <row r="41" spans="1:9" ht="15.75" thickBot="1">
      <c r="A41" s="53"/>
      <c r="B41" s="54"/>
      <c r="C41" s="55"/>
      <c r="D41" s="55"/>
      <c r="E41" s="55"/>
      <c r="F41" s="55"/>
      <c r="G41" s="55"/>
      <c r="H41" s="55"/>
      <c r="I41" s="53"/>
    </row>
    <row r="42" spans="1:9" ht="19.5" thickBot="1">
      <c r="A42" s="53"/>
      <c r="B42" s="42" t="s">
        <v>33</v>
      </c>
      <c r="C42" s="50"/>
      <c r="D42" s="50"/>
      <c r="E42" s="51"/>
      <c r="F42" s="51"/>
      <c r="G42" s="51"/>
      <c r="H42" s="52"/>
      <c r="I42" s="53"/>
    </row>
    <row r="43" spans="1:9" ht="19.5" thickBot="1">
      <c r="A43" s="53"/>
      <c r="B43" s="49"/>
      <c r="C43" s="41"/>
      <c r="D43" s="41"/>
      <c r="E43" s="8"/>
      <c r="F43" s="8"/>
      <c r="G43" s="8"/>
      <c r="H43" s="8"/>
      <c r="I43" s="53"/>
    </row>
    <row r="44" spans="1:9" ht="15">
      <c r="A44" s="53"/>
      <c r="B44" s="3"/>
      <c r="C44" s="21" t="s">
        <v>34</v>
      </c>
      <c r="D44" s="21" t="s">
        <v>35</v>
      </c>
      <c r="E44" s="4"/>
      <c r="F44" s="4"/>
      <c r="G44" s="4"/>
      <c r="H44" s="6"/>
      <c r="I44" s="53"/>
    </row>
    <row r="45" spans="1:9" ht="15">
      <c r="A45" s="53"/>
      <c r="B45" s="7" t="s">
        <v>31</v>
      </c>
      <c r="C45" s="8">
        <f>SUM(C27)</f>
        <v>120442</v>
      </c>
      <c r="D45" s="8"/>
      <c r="E45" s="8"/>
      <c r="F45" s="8"/>
      <c r="G45" s="8"/>
      <c r="H45" s="10"/>
      <c r="I45" s="53"/>
    </row>
    <row r="46" spans="1:9" ht="15">
      <c r="A46" s="53"/>
      <c r="B46" s="19" t="s">
        <v>32</v>
      </c>
      <c r="C46" s="20"/>
      <c r="D46" s="20">
        <f>SUM(D39)</f>
        <v>125270</v>
      </c>
      <c r="E46" s="8"/>
      <c r="F46" s="8"/>
      <c r="G46" s="8"/>
      <c r="H46" s="10"/>
      <c r="I46" s="53"/>
    </row>
    <row r="47" spans="1:9" ht="15.75" thickBot="1">
      <c r="A47" s="53"/>
      <c r="B47" s="11" t="s">
        <v>30</v>
      </c>
      <c r="C47" s="12"/>
      <c r="D47" s="16">
        <f>SUM(D46-C45)</f>
        <v>4828</v>
      </c>
      <c r="E47" s="12"/>
      <c r="F47" s="12"/>
      <c r="G47" s="12"/>
      <c r="H47" s="14"/>
      <c r="I47" s="53"/>
    </row>
    <row r="48" spans="1:9" ht="15">
      <c r="A48" s="53"/>
      <c r="B48" s="53"/>
      <c r="C48" s="56"/>
      <c r="D48" s="56"/>
      <c r="E48" s="56"/>
      <c r="F48" s="56"/>
      <c r="G48" s="56"/>
      <c r="H48" s="56"/>
      <c r="I48" s="53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  <row r="57" ht="15">
      <c r="G57" s="2"/>
    </row>
    <row r="58" ht="15">
      <c r="G58" s="2"/>
    </row>
    <row r="59" ht="15">
      <c r="G59" s="2"/>
    </row>
    <row r="60" ht="15">
      <c r="G60" s="2"/>
    </row>
    <row r="61" ht="15">
      <c r="G61" s="2"/>
    </row>
    <row r="62" ht="15">
      <c r="G62" s="2"/>
    </row>
    <row r="63" ht="15">
      <c r="G63" s="2"/>
    </row>
    <row r="64" ht="15">
      <c r="G64" s="2"/>
    </row>
    <row r="65" ht="15">
      <c r="G65" s="2"/>
    </row>
    <row r="66" ht="15">
      <c r="G66" s="2"/>
    </row>
    <row r="67" ht="15">
      <c r="G67" s="2"/>
    </row>
    <row r="68" ht="15">
      <c r="G68" s="2"/>
    </row>
    <row r="69" ht="15">
      <c r="G69" s="2"/>
    </row>
    <row r="70" ht="15">
      <c r="G70" s="2"/>
    </row>
    <row r="71" ht="15">
      <c r="G71" s="2"/>
    </row>
    <row r="72" ht="15">
      <c r="G72" s="2"/>
    </row>
    <row r="73" ht="15">
      <c r="G73" s="2"/>
    </row>
    <row r="74" ht="15">
      <c r="G74" s="2"/>
    </row>
    <row r="75" ht="15">
      <c r="G75" s="2"/>
    </row>
    <row r="76" ht="15">
      <c r="G76" s="2"/>
    </row>
    <row r="77" ht="15">
      <c r="G77" s="2"/>
    </row>
    <row r="78" ht="15">
      <c r="G78" s="2"/>
    </row>
    <row r="79" ht="15">
      <c r="G79" s="2"/>
    </row>
    <row r="80" ht="15">
      <c r="G80" s="2"/>
    </row>
    <row r="81" ht="15">
      <c r="G81" s="2"/>
    </row>
    <row r="82" ht="15">
      <c r="G82" s="2"/>
    </row>
    <row r="83" ht="15">
      <c r="G83" s="2"/>
    </row>
    <row r="84" ht="15">
      <c r="G84" s="2"/>
    </row>
    <row r="85" ht="15">
      <c r="G85" s="2"/>
    </row>
    <row r="86" ht="15">
      <c r="G86" s="2"/>
    </row>
    <row r="87" ht="15">
      <c r="G87" s="2"/>
    </row>
    <row r="88" ht="15">
      <c r="G88" s="2"/>
    </row>
    <row r="89" ht="15">
      <c r="G89" s="2"/>
    </row>
    <row r="90" ht="15">
      <c r="G90" s="2"/>
    </row>
    <row r="91" ht="15">
      <c r="G91" s="2"/>
    </row>
    <row r="92" ht="15">
      <c r="G92" s="2"/>
    </row>
    <row r="93" ht="15">
      <c r="G93" s="2"/>
    </row>
    <row r="94" ht="15">
      <c r="G94" s="2"/>
    </row>
    <row r="95" ht="15">
      <c r="G95" s="2"/>
    </row>
    <row r="96" ht="15">
      <c r="G96" s="2"/>
    </row>
    <row r="97" ht="15">
      <c r="G97" s="2"/>
    </row>
    <row r="98" ht="15">
      <c r="G98" s="2"/>
    </row>
    <row r="99" ht="15">
      <c r="G99" s="2"/>
    </row>
    <row r="100" ht="15">
      <c r="G100" s="2"/>
    </row>
    <row r="101" ht="15">
      <c r="G101" s="2"/>
    </row>
    <row r="102" ht="15">
      <c r="G102" s="2"/>
    </row>
    <row r="103" ht="15">
      <c r="G103" s="2"/>
    </row>
    <row r="104" ht="15"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  <row r="136" ht="15">
      <c r="G136" s="2"/>
    </row>
    <row r="137" ht="15">
      <c r="G137" s="2"/>
    </row>
    <row r="138" ht="15">
      <c r="G138" s="2"/>
    </row>
    <row r="139" ht="15">
      <c r="G139" s="2"/>
    </row>
    <row r="140" ht="15">
      <c r="G140" s="2"/>
    </row>
    <row r="141" ht="15">
      <c r="G141" s="2"/>
    </row>
    <row r="142" ht="15">
      <c r="G142" s="2"/>
    </row>
    <row r="143" ht="15">
      <c r="G143" s="2"/>
    </row>
    <row r="144" ht="15">
      <c r="G144" s="2"/>
    </row>
    <row r="145" ht="15">
      <c r="G145" s="2"/>
    </row>
    <row r="146" ht="15">
      <c r="G146" s="2"/>
    </row>
    <row r="147" ht="15">
      <c r="G147" s="2"/>
    </row>
    <row r="148" ht="15">
      <c r="G148" s="2"/>
    </row>
    <row r="149" ht="15">
      <c r="G149" s="2"/>
    </row>
    <row r="150" ht="15">
      <c r="G150" s="2"/>
    </row>
    <row r="151" ht="15">
      <c r="G151" s="2"/>
    </row>
    <row r="152" ht="15">
      <c r="G152" s="2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BOUYGUES-CONSTRUCTION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Meyer</dc:creator>
  <cp:keywords/>
  <dc:description/>
  <cp:lastModifiedBy>Markus Borer</cp:lastModifiedBy>
  <cp:lastPrinted>2011-09-07T14:50:50Z</cp:lastPrinted>
  <dcterms:created xsi:type="dcterms:W3CDTF">2011-09-02T15:28:07Z</dcterms:created>
  <dcterms:modified xsi:type="dcterms:W3CDTF">2011-09-10T15:44:06Z</dcterms:modified>
  <cp:category/>
  <cp:version/>
  <cp:contentType/>
  <cp:contentStatus/>
</cp:coreProperties>
</file>